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MMIncomeExpense" sheetId="1" r:id="rId1"/>
    <sheet name="CMMBalance" sheetId="2" r:id="rId2"/>
  </sheets>
  <definedNames/>
  <calcPr fullCalcOnLoad="1"/>
</workbook>
</file>

<file path=xl/sharedStrings.xml><?xml version="1.0" encoding="utf-8"?>
<sst xmlns="http://schemas.openxmlformats.org/spreadsheetml/2006/main" count="110" uniqueCount="109">
  <si>
    <t>2018-02-10  Accrual Basis</t>
  </si>
  <si>
    <r>
      <t>Concord Monthly Meeting of the Profit Loss Budget vs. Actual, 6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Mo. 2017 through 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 xml:space="preserve"> Mo. 2018</t>
    </r>
  </si>
  <si>
    <t>2017-06 – 2018-01</t>
  </si>
  <si>
    <t>Budget</t>
  </si>
  <si>
    <t>$ Over Budget</t>
  </si>
  <si>
    <t>% of Annual Budget</t>
  </si>
  <si>
    <t>Income</t>
  </si>
  <si>
    <t xml:space="preserve">   Contributions</t>
  </si>
  <si>
    <t xml:space="preserve">   Interest Income</t>
  </si>
  <si>
    <t xml:space="preserve">   Miscellaneous Sales</t>
  </si>
  <si>
    <t xml:space="preserve">   Rental Income</t>
  </si>
  <si>
    <t>Total Income</t>
  </si>
  <si>
    <t>Expense</t>
  </si>
  <si>
    <t xml:space="preserve">   1 Program</t>
  </si>
  <si>
    <t xml:space="preserve">      Budget Committee</t>
  </si>
  <si>
    <t xml:space="preserve">      Hospitality</t>
  </si>
  <si>
    <t xml:space="preserve">      Library</t>
  </si>
  <si>
    <t xml:space="preserve">      Ministry and Counsel Committee</t>
  </si>
  <si>
    <t xml:space="preserve">      Outreach</t>
  </si>
  <si>
    <t>Web Site Expense</t>
  </si>
  <si>
    <t>Outreach - Other</t>
  </si>
  <si>
    <t xml:space="preserve">      Total Outreach</t>
  </si>
  <si>
    <t xml:space="preserve">      Peace &amp; Social Concerns</t>
  </si>
  <si>
    <t xml:space="preserve">      Youth &amp; Religious Ed. Committee</t>
  </si>
  <si>
    <t xml:space="preserve">   Total 1 Program</t>
  </si>
  <si>
    <t xml:space="preserve">   2 Property</t>
  </si>
  <si>
    <t xml:space="preserve">      Building Maintenance</t>
  </si>
  <si>
    <t xml:space="preserve">      Debt Service</t>
  </si>
  <si>
    <t xml:space="preserve">      Donation In Lieu of Taxes</t>
  </si>
  <si>
    <t xml:space="preserve">      Electricity</t>
  </si>
  <si>
    <t xml:space="preserve">      Grounds</t>
  </si>
  <si>
    <t xml:space="preserve">      Insurance</t>
  </si>
  <si>
    <t xml:space="preserve">      Replacement Reserve Expense</t>
  </si>
  <si>
    <t xml:space="preserve">      Snow Removal</t>
  </si>
  <si>
    <t xml:space="preserve">      Supplies - Bldg. &amp; Maintenance</t>
  </si>
  <si>
    <t xml:space="preserve">      Telephone</t>
  </si>
  <si>
    <t xml:space="preserve">      Wood Pellets</t>
  </si>
  <si>
    <t xml:space="preserve">   Total 2 Property</t>
  </si>
  <si>
    <t xml:space="preserve">   3 Support</t>
  </si>
  <si>
    <t xml:space="preserve">      AFSC</t>
  </si>
  <si>
    <t xml:space="preserve">      Dover Quarterly Meeting</t>
  </si>
  <si>
    <t xml:space="preserve">      FCNL</t>
  </si>
  <si>
    <t xml:space="preserve">      Friends Camp</t>
  </si>
  <si>
    <t xml:space="preserve">      FWCC</t>
  </si>
  <si>
    <t xml:space="preserve">      Interfaith Council</t>
  </si>
  <si>
    <t xml:space="preserve">      NEYM - Equalization Fund</t>
  </si>
  <si>
    <t xml:space="preserve">      NEYM - General Fund</t>
  </si>
  <si>
    <t xml:space="preserve">      NHCADP *</t>
  </si>
  <si>
    <t xml:space="preserve">      NH Council of Churches</t>
  </si>
  <si>
    <t xml:space="preserve">      Woolman Hill</t>
  </si>
  <si>
    <t xml:space="preserve">   Total 3 Support</t>
  </si>
  <si>
    <t>Total Expense</t>
  </si>
  <si>
    <t>Net Income</t>
  </si>
  <si>
    <t>* added to Budget for Fiscal 2018; see Minute 2018.1.3</t>
  </si>
  <si>
    <t>2018-02-10    Accrual Basic</t>
  </si>
  <si>
    <r>
      <t>Concord Monthly Meeting Balance Sheet As of 2</t>
    </r>
    <r>
      <rPr>
        <vertAlign val="superscript"/>
        <sz val="9"/>
        <rFont val="Arial"/>
        <family val="2"/>
      </rPr>
      <t>nd</t>
    </r>
    <r>
      <rPr>
        <sz val="9"/>
        <rFont val="Arial"/>
        <family val="2"/>
      </rPr>
      <t xml:space="preserve"> Mo. 1, 2018</t>
    </r>
  </si>
  <si>
    <t>ASSETS</t>
  </si>
  <si>
    <t xml:space="preserve">   Current Assets</t>
  </si>
  <si>
    <t xml:space="preserve">      Checking/Savings</t>
  </si>
  <si>
    <t xml:space="preserve">            Checking 123410166</t>
  </si>
  <si>
    <t xml:space="preserve">            Money-Market 101049498</t>
  </si>
  <si>
    <t xml:space="preserve">      Total Checking/Savings</t>
  </si>
  <si>
    <t xml:space="preserve">      Other Current Assets</t>
  </si>
  <si>
    <t xml:space="preserve">           Prepaid Insurance</t>
  </si>
  <si>
    <t xml:space="preserve">      Total Other Current Assets</t>
  </si>
  <si>
    <t xml:space="preserve">   Total Current Assets</t>
  </si>
  <si>
    <t xml:space="preserve">   Fixed Assets</t>
  </si>
  <si>
    <t xml:space="preserve">      Building</t>
  </si>
  <si>
    <t xml:space="preserve">      Land</t>
  </si>
  <si>
    <t xml:space="preserve">   Total Fixed Assets</t>
  </si>
  <si>
    <t xml:space="preserve">   Other Assets</t>
  </si>
  <si>
    <t xml:space="preserve">      NH Comm. Loan Fund</t>
  </si>
  <si>
    <t xml:space="preserve">            NHCLF 2018 1% L-01398 *</t>
  </si>
  <si>
    <t xml:space="preserve">            NHCLF 2018 2% L-01399 *</t>
  </si>
  <si>
    <t xml:space="preserve">            NHCLF 2019 2% L-01623</t>
  </si>
  <si>
    <t xml:space="preserve">            NHCLF 2019 3% L-01400</t>
  </si>
  <si>
    <t xml:space="preserve">            NHCLF 2020 2% L-01396</t>
  </si>
  <si>
    <t xml:space="preserve">            NHCLF 2020 3% L-01496</t>
  </si>
  <si>
    <t xml:space="preserve">            NHCLF 2021 2% L-01733</t>
  </si>
  <si>
    <t xml:space="preserve">            NHCLF 2022 3% L-01622</t>
  </si>
  <si>
    <t xml:space="preserve">      Total NH Comm. Loan Fund</t>
  </si>
  <si>
    <t xml:space="preserve">   Total Other Assets</t>
  </si>
  <si>
    <t>TOTAL ASSETS</t>
  </si>
  <si>
    <t>LIABILITIES &amp; EQUITY</t>
  </si>
  <si>
    <t xml:space="preserve">   Liabilities</t>
  </si>
  <si>
    <t xml:space="preserve">      Current Liabilities</t>
  </si>
  <si>
    <t xml:space="preserve">         Other Current Liabilities</t>
  </si>
  <si>
    <t xml:space="preserve">            Building &amp; Grounds Fund</t>
  </si>
  <si>
    <t xml:space="preserve">            Friendly Assistance Fund</t>
  </si>
  <si>
    <t xml:space="preserve">            Operating Reserve</t>
  </si>
  <si>
    <t xml:space="preserve">            Solar Grant Funds</t>
  </si>
  <si>
    <t xml:space="preserve">            Special Projects</t>
  </si>
  <si>
    <t xml:space="preserve">               Christine - Kakamega</t>
  </si>
  <si>
    <t xml:space="preserve">               Social Justice Fund</t>
  </si>
  <si>
    <t xml:space="preserve">            Total Special Projects</t>
  </si>
  <si>
    <t xml:space="preserve">      Total Current Liabilities</t>
  </si>
  <si>
    <t xml:space="preserve">      Long Term Liabilities</t>
  </si>
  <si>
    <t xml:space="preserve">         Mortgage Loan 1</t>
  </si>
  <si>
    <t xml:space="preserve">         Replacement Reserve</t>
  </si>
  <si>
    <t xml:space="preserve">      Total Long Term Liabilities</t>
  </si>
  <si>
    <t xml:space="preserve">   Total Liabilities</t>
  </si>
  <si>
    <t xml:space="preserve">   Equity</t>
  </si>
  <si>
    <t xml:space="preserve">   Total Equity</t>
  </si>
  <si>
    <t>TOTAL LIABILITIES &amp; EQUITY</t>
  </si>
  <si>
    <t>Current Liquidity Available:</t>
  </si>
  <si>
    <t xml:space="preserve">   Total NHCLF Loans</t>
  </si>
  <si>
    <t xml:space="preserve">   less Total Current Liabilities</t>
  </si>
  <si>
    <t xml:space="preserve">   less Replacement Reserve</t>
  </si>
  <si>
    <t>Total Available: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</si>
</sst>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M/D/YYYY"/>
    <numFmt numFmtId="167" formatCode="#,##0.00"/>
    <numFmt numFmtId="168" formatCode="0.00%"/>
    <numFmt numFmtId="169" formatCode="\$#,##0.00"/>
  </numFmts>
  <fonts count="5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 horizontal="left" vertical="top"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165" fontId="2" fillId="0" borderId="0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7" fontId="1" fillId="0" borderId="0" xfId="0" applyNumberFormat="1" applyFont="1" applyBorder="1" applyAlignment="1">
      <alignment horizontal="right" vertical="top"/>
    </xf>
    <xf numFmtId="168" fontId="1" fillId="0" borderId="0" xfId="0" applyNumberFormat="1" applyFont="1" applyBorder="1" applyAlignment="1">
      <alignment horizontal="right" vertical="top"/>
    </xf>
    <xf numFmtId="167" fontId="1" fillId="0" borderId="3" xfId="0" applyNumberFormat="1" applyFont="1" applyBorder="1" applyAlignment="1">
      <alignment horizontal="right" vertical="top"/>
    </xf>
    <xf numFmtId="169" fontId="1" fillId="0" borderId="2" xfId="0" applyNumberFormat="1" applyFont="1" applyBorder="1" applyAlignment="1">
      <alignment horizontal="right" vertical="top"/>
    </xf>
    <xf numFmtId="165" fontId="1" fillId="0" borderId="0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right" vertical="top"/>
    </xf>
    <xf numFmtId="169" fontId="2" fillId="0" borderId="0" xfId="0" applyNumberFormat="1" applyFont="1" applyBorder="1" applyAlignment="1">
      <alignment horizontal="right" vertical="top"/>
    </xf>
    <xf numFmtId="168" fontId="2" fillId="0" borderId="0" xfId="0" applyNumberFormat="1" applyFont="1" applyBorder="1" applyAlignment="1">
      <alignment horizontal="right" vertical="top"/>
    </xf>
    <xf numFmtId="169" fontId="2" fillId="0" borderId="4" xfId="0" applyNumberFormat="1" applyFont="1" applyBorder="1" applyAlignment="1">
      <alignment horizontal="right" vertical="top"/>
    </xf>
    <xf numFmtId="169" fontId="1" fillId="0" borderId="5" xfId="0" applyNumberFormat="1" applyFont="1" applyBorder="1" applyAlignment="1">
      <alignment horizontal="right" vertical="top"/>
    </xf>
    <xf numFmtId="169" fontId="2" fillId="0" borderId="5" xfId="0" applyNumberFormat="1" applyFont="1" applyBorder="1" applyAlignment="1">
      <alignment horizontal="right" vertical="top"/>
    </xf>
    <xf numFmtId="165" fontId="1" fillId="0" borderId="0" xfId="0" applyNumberFormat="1" applyFont="1" applyBorder="1" applyAlignment="1">
      <alignment horizontal="right" vertical="top"/>
    </xf>
    <xf numFmtId="165" fontId="1" fillId="0" borderId="0" xfId="0" applyNumberFormat="1" applyFont="1" applyBorder="1" applyAlignment="1">
      <alignment/>
    </xf>
    <xf numFmtId="164" fontId="1" fillId="0" borderId="0" xfId="0" applyFont="1" applyAlignment="1">
      <alignment vertical="top" wrapText="1"/>
    </xf>
    <xf numFmtId="164" fontId="1" fillId="0" borderId="0" xfId="0" applyFont="1" applyAlignment="1">
      <alignment horizontal="center" vertical="top" wrapText="1"/>
    </xf>
    <xf numFmtId="167" fontId="1" fillId="0" borderId="0" xfId="0" applyNumberFormat="1" applyFont="1" applyAlignment="1">
      <alignment vertical="top" wrapText="1"/>
    </xf>
    <xf numFmtId="169" fontId="1" fillId="0" borderId="0" xfId="0" applyNumberFormat="1" applyFont="1" applyAlignment="1">
      <alignment vertical="top" wrapText="1"/>
    </xf>
    <xf numFmtId="164" fontId="2" fillId="0" borderId="0" xfId="0" applyFont="1" applyAlignment="1">
      <alignment vertical="top" wrapText="1"/>
    </xf>
    <xf numFmtId="169" fontId="2" fillId="0" borderId="2" xfId="0" applyNumberFormat="1" applyFont="1" applyBorder="1" applyAlignment="1">
      <alignment vertical="top" wrapText="1"/>
    </xf>
    <xf numFmtId="169" fontId="2" fillId="0" borderId="5" xfId="0" applyNumberFormat="1" applyFont="1" applyBorder="1" applyAlignment="1">
      <alignment vertical="top" wrapText="1"/>
    </xf>
    <xf numFmtId="169" fontId="2" fillId="0" borderId="0" xfId="0" applyNumberFormat="1" applyFont="1" applyAlignment="1">
      <alignment vertical="top" wrapText="1"/>
    </xf>
    <xf numFmtId="169" fontId="2" fillId="0" borderId="6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171" zoomScaleNormal="171" workbookViewId="0" topLeftCell="A1">
      <selection activeCell="A1" sqref="A1"/>
    </sheetView>
  </sheetViews>
  <sheetFormatPr defaultColWidth="9.140625" defaultRowHeight="12.75"/>
  <cols>
    <col min="1" max="1" width="38.140625" style="1" customWidth="1"/>
    <col min="2" max="2" width="11.140625" style="1" customWidth="1"/>
    <col min="3" max="3" width="11.8515625" style="1" customWidth="1"/>
    <col min="4" max="4" width="11.421875" style="1" customWidth="1"/>
    <col min="5" max="5" width="12.28125" style="1" customWidth="1"/>
    <col min="6" max="16384" width="9.140625" style="1" customWidth="1"/>
  </cols>
  <sheetData>
    <row r="1" ht="12.75">
      <c r="A1" s="2" t="s">
        <v>0</v>
      </c>
    </row>
    <row r="2" ht="12.75">
      <c r="A2" s="3" t="s">
        <v>1</v>
      </c>
    </row>
    <row r="3" spans="1:5" s="7" customFormat="1" ht="12.75">
      <c r="A3" s="4"/>
      <c r="B3" s="5" t="s">
        <v>2</v>
      </c>
      <c r="C3" s="6" t="s">
        <v>3</v>
      </c>
      <c r="D3" s="6" t="s">
        <v>4</v>
      </c>
      <c r="E3" s="6" t="s">
        <v>5</v>
      </c>
    </row>
    <row r="4" spans="1:5" ht="12.75">
      <c r="A4" s="8" t="s">
        <v>6</v>
      </c>
      <c r="B4" s="9"/>
      <c r="C4" s="9"/>
      <c r="D4" s="9"/>
      <c r="E4" s="9"/>
    </row>
    <row r="5" spans="1:5" ht="12.75">
      <c r="A5" s="10" t="s">
        <v>7</v>
      </c>
      <c r="B5" s="11">
        <v>17484.01</v>
      </c>
      <c r="C5" s="11">
        <v>25196</v>
      </c>
      <c r="D5" s="11">
        <f>B5-C5</f>
        <v>-7711.990000000002</v>
      </c>
      <c r="E5" s="12">
        <f>B5/C5</f>
        <v>0.6939200666772503</v>
      </c>
    </row>
    <row r="6" spans="1:5" ht="12.75">
      <c r="A6" s="10" t="s">
        <v>8</v>
      </c>
      <c r="B6" s="11">
        <v>1.76</v>
      </c>
      <c r="C6" s="11">
        <v>220</v>
      </c>
      <c r="D6" s="11">
        <f aca="true" t="shared" si="0" ref="D6:D49">B6-C6</f>
        <v>-218.24</v>
      </c>
      <c r="E6" s="12">
        <f aca="true" t="shared" si="1" ref="E6:E49">B6/C6</f>
        <v>0.008</v>
      </c>
    </row>
    <row r="7" spans="1:5" ht="12.75">
      <c r="A7" s="10" t="s">
        <v>9</v>
      </c>
      <c r="B7" s="11">
        <v>0</v>
      </c>
      <c r="C7" s="11">
        <v>0</v>
      </c>
      <c r="D7" s="11">
        <f t="shared" si="0"/>
        <v>0</v>
      </c>
      <c r="E7" s="12"/>
    </row>
    <row r="8" spans="1:5" ht="12.75">
      <c r="A8" s="10" t="s">
        <v>10</v>
      </c>
      <c r="B8" s="13">
        <v>726</v>
      </c>
      <c r="C8" s="13">
        <v>800</v>
      </c>
      <c r="D8" s="11">
        <f t="shared" si="0"/>
        <v>-74</v>
      </c>
      <c r="E8" s="12">
        <f t="shared" si="1"/>
        <v>0.9075</v>
      </c>
    </row>
    <row r="9" spans="1:5" ht="12.75">
      <c r="A9" s="8" t="s">
        <v>11</v>
      </c>
      <c r="B9" s="14">
        <f>SUM(B5:B8)</f>
        <v>18211.769999999997</v>
      </c>
      <c r="C9" s="14">
        <f>SUM(C5:C8)</f>
        <v>26216</v>
      </c>
      <c r="D9" s="14">
        <f t="shared" si="0"/>
        <v>-8004.230000000003</v>
      </c>
      <c r="E9" s="12">
        <f t="shared" si="1"/>
        <v>0.6946814922184924</v>
      </c>
    </row>
    <row r="10" spans="1:5" ht="12.75">
      <c r="A10" s="8" t="s">
        <v>12</v>
      </c>
      <c r="B10" s="11"/>
      <c r="C10" s="11"/>
      <c r="D10" s="11"/>
      <c r="E10" s="12"/>
    </row>
    <row r="11" spans="1:5" ht="12.75">
      <c r="A11" s="8" t="s">
        <v>13</v>
      </c>
      <c r="B11" s="11"/>
      <c r="C11" s="11"/>
      <c r="D11" s="11"/>
      <c r="E11" s="12"/>
    </row>
    <row r="12" spans="1:5" ht="12.75">
      <c r="A12" s="10" t="s">
        <v>14</v>
      </c>
      <c r="B12" s="11">
        <v>10</v>
      </c>
      <c r="C12" s="11">
        <v>20</v>
      </c>
      <c r="D12" s="11">
        <f t="shared" si="0"/>
        <v>-10</v>
      </c>
      <c r="E12" s="12">
        <f t="shared" si="1"/>
        <v>0.5</v>
      </c>
    </row>
    <row r="13" spans="1:5" ht="12.75">
      <c r="A13" s="10" t="s">
        <v>15</v>
      </c>
      <c r="B13" s="11">
        <v>62.45</v>
      </c>
      <c r="C13" s="11">
        <v>180</v>
      </c>
      <c r="D13" s="11">
        <f t="shared" si="0"/>
        <v>-117.55</v>
      </c>
      <c r="E13" s="12">
        <f t="shared" si="1"/>
        <v>0.34694444444444444</v>
      </c>
    </row>
    <row r="14" spans="1:5" ht="12.75">
      <c r="A14" s="10" t="s">
        <v>16</v>
      </c>
      <c r="B14" s="11">
        <v>0</v>
      </c>
      <c r="C14" s="11">
        <v>80</v>
      </c>
      <c r="D14" s="11">
        <f t="shared" si="0"/>
        <v>-80</v>
      </c>
      <c r="E14" s="12">
        <f t="shared" si="1"/>
        <v>0</v>
      </c>
    </row>
    <row r="15" spans="1:5" ht="12.75">
      <c r="A15" s="10" t="s">
        <v>17</v>
      </c>
      <c r="B15" s="11">
        <v>40</v>
      </c>
      <c r="C15" s="11">
        <v>175</v>
      </c>
      <c r="D15" s="11">
        <f t="shared" si="0"/>
        <v>-135</v>
      </c>
      <c r="E15" s="12">
        <f t="shared" si="1"/>
        <v>0.22857142857142856</v>
      </c>
    </row>
    <row r="16" spans="1:5" ht="12.75">
      <c r="A16" s="10" t="s">
        <v>18</v>
      </c>
      <c r="B16" s="11"/>
      <c r="C16" s="11"/>
      <c r="D16" s="11"/>
      <c r="E16" s="12"/>
    </row>
    <row r="17" spans="1:5" ht="12.75">
      <c r="A17" s="15" t="s">
        <v>19</v>
      </c>
      <c r="B17" s="11">
        <v>0</v>
      </c>
      <c r="C17" s="11">
        <v>240</v>
      </c>
      <c r="D17" s="11">
        <f t="shared" si="0"/>
        <v>-240</v>
      </c>
      <c r="E17" s="12">
        <f t="shared" si="1"/>
        <v>0</v>
      </c>
    </row>
    <row r="18" spans="1:5" ht="12.75">
      <c r="A18" s="15" t="s">
        <v>20</v>
      </c>
      <c r="B18" s="11">
        <v>187.27</v>
      </c>
      <c r="C18" s="11">
        <v>260</v>
      </c>
      <c r="D18" s="11">
        <f t="shared" si="0"/>
        <v>-72.72999999999999</v>
      </c>
      <c r="E18" s="12">
        <f t="shared" si="1"/>
        <v>0.7202692307692308</v>
      </c>
    </row>
    <row r="19" spans="1:5" ht="12.75">
      <c r="A19" s="10" t="s">
        <v>21</v>
      </c>
      <c r="B19" s="16">
        <f>SUM(B17:B18)</f>
        <v>187.27</v>
      </c>
      <c r="C19" s="16">
        <f>SUM(C17:C18)</f>
        <v>500</v>
      </c>
      <c r="D19" s="16">
        <f t="shared" si="0"/>
        <v>-312.73</v>
      </c>
      <c r="E19" s="12">
        <f t="shared" si="1"/>
        <v>0.37454000000000004</v>
      </c>
    </row>
    <row r="20" spans="1:5" ht="12.75">
      <c r="A20" s="10" t="s">
        <v>22</v>
      </c>
      <c r="B20" s="11">
        <v>215.42</v>
      </c>
      <c r="C20" s="11">
        <v>450</v>
      </c>
      <c r="D20" s="11">
        <f t="shared" si="0"/>
        <v>-234.58</v>
      </c>
      <c r="E20" s="12">
        <f t="shared" si="1"/>
        <v>0.4787111111111111</v>
      </c>
    </row>
    <row r="21" spans="1:5" ht="12.75">
      <c r="A21" s="10" t="s">
        <v>23</v>
      </c>
      <c r="B21" s="11">
        <v>33.25</v>
      </c>
      <c r="C21" s="11">
        <v>300</v>
      </c>
      <c r="D21" s="11">
        <f t="shared" si="0"/>
        <v>-266.75</v>
      </c>
      <c r="E21" s="12">
        <f t="shared" si="1"/>
        <v>0.11083333333333334</v>
      </c>
    </row>
    <row r="22" spans="1:5" ht="12.75">
      <c r="A22" s="8" t="s">
        <v>24</v>
      </c>
      <c r="B22" s="14">
        <f>SUM(B12:B15,B19:B21)</f>
        <v>548.39</v>
      </c>
      <c r="C22" s="14">
        <f>SUM(C12:C15,C19:C21)</f>
        <v>1705</v>
      </c>
      <c r="D22" s="14">
        <f t="shared" si="0"/>
        <v>-1156.6100000000001</v>
      </c>
      <c r="E22" s="12">
        <f t="shared" si="1"/>
        <v>0.3216363636363636</v>
      </c>
    </row>
    <row r="23" spans="1:5" ht="12.75">
      <c r="A23" s="8" t="s">
        <v>25</v>
      </c>
      <c r="B23" s="11"/>
      <c r="C23" s="11"/>
      <c r="D23" s="11"/>
      <c r="E23" s="12"/>
    </row>
    <row r="24" spans="1:5" ht="12.75">
      <c r="A24" s="10" t="s">
        <v>26</v>
      </c>
      <c r="B24" s="11">
        <v>424.81</v>
      </c>
      <c r="C24" s="11">
        <v>600</v>
      </c>
      <c r="D24" s="11">
        <f t="shared" si="0"/>
        <v>-175.19</v>
      </c>
      <c r="E24" s="12">
        <f t="shared" si="1"/>
        <v>0.7080166666666666</v>
      </c>
    </row>
    <row r="25" spans="1:5" ht="12.75">
      <c r="A25" s="10" t="s">
        <v>27</v>
      </c>
      <c r="B25" s="11">
        <v>2854.8</v>
      </c>
      <c r="C25" s="11">
        <v>3806</v>
      </c>
      <c r="D25" s="11">
        <f t="shared" si="0"/>
        <v>-951.1999999999998</v>
      </c>
      <c r="E25" s="12">
        <f t="shared" si="1"/>
        <v>0.7500788229111929</v>
      </c>
    </row>
    <row r="26" spans="1:5" ht="12.75">
      <c r="A26" s="10" t="s">
        <v>28</v>
      </c>
      <c r="B26" s="11">
        <v>300</v>
      </c>
      <c r="C26" s="11">
        <v>300</v>
      </c>
      <c r="D26" s="11">
        <f t="shared" si="0"/>
        <v>0</v>
      </c>
      <c r="E26" s="12">
        <f t="shared" si="1"/>
        <v>1</v>
      </c>
    </row>
    <row r="27" spans="1:5" ht="12.75">
      <c r="A27" s="10" t="s">
        <v>29</v>
      </c>
      <c r="B27" s="11">
        <v>748.9</v>
      </c>
      <c r="C27" s="11">
        <v>1000</v>
      </c>
      <c r="D27" s="11">
        <f t="shared" si="0"/>
        <v>-251.10000000000002</v>
      </c>
      <c r="E27" s="12">
        <f t="shared" si="1"/>
        <v>0.7489</v>
      </c>
    </row>
    <row r="28" spans="1:5" ht="12.75">
      <c r="A28" s="10" t="s">
        <v>30</v>
      </c>
      <c r="B28" s="11">
        <v>49.5</v>
      </c>
      <c r="C28" s="11">
        <v>100</v>
      </c>
      <c r="D28" s="11">
        <f t="shared" si="0"/>
        <v>-50.5</v>
      </c>
      <c r="E28" s="12">
        <f t="shared" si="1"/>
        <v>0.495</v>
      </c>
    </row>
    <row r="29" spans="1:5" ht="12.75">
      <c r="A29" s="10" t="s">
        <v>31</v>
      </c>
      <c r="B29" s="11">
        <v>1076.33</v>
      </c>
      <c r="C29" s="11">
        <v>1700</v>
      </c>
      <c r="D29" s="11">
        <f t="shared" si="0"/>
        <v>-623.6700000000001</v>
      </c>
      <c r="E29" s="12">
        <f t="shared" si="1"/>
        <v>0.633135294117647</v>
      </c>
    </row>
    <row r="30" spans="1:5" ht="12.75">
      <c r="A30" s="10" t="s">
        <v>32</v>
      </c>
      <c r="B30" s="11">
        <v>3608</v>
      </c>
      <c r="C30" s="11">
        <v>5411</v>
      </c>
      <c r="D30" s="11">
        <f t="shared" si="0"/>
        <v>-1803</v>
      </c>
      <c r="E30" s="12">
        <f t="shared" si="1"/>
        <v>0.6667898724819812</v>
      </c>
    </row>
    <row r="31" spans="1:5" ht="12.75">
      <c r="A31" s="10" t="s">
        <v>33</v>
      </c>
      <c r="B31" s="11">
        <v>645</v>
      </c>
      <c r="C31" s="11">
        <v>2000</v>
      </c>
      <c r="D31" s="11">
        <f t="shared" si="0"/>
        <v>-1355</v>
      </c>
      <c r="E31" s="12">
        <f t="shared" si="1"/>
        <v>0.3225</v>
      </c>
    </row>
    <row r="32" spans="1:5" ht="12.75">
      <c r="A32" s="10" t="s">
        <v>34</v>
      </c>
      <c r="B32" s="11">
        <v>75.17</v>
      </c>
      <c r="C32" s="11">
        <v>185</v>
      </c>
      <c r="D32" s="11">
        <f t="shared" si="0"/>
        <v>-109.83</v>
      </c>
      <c r="E32" s="12">
        <f t="shared" si="1"/>
        <v>0.40632432432432436</v>
      </c>
    </row>
    <row r="33" spans="1:5" ht="12.75">
      <c r="A33" s="10" t="s">
        <v>35</v>
      </c>
      <c r="B33" s="11">
        <v>0</v>
      </c>
      <c r="C33" s="11">
        <v>0</v>
      </c>
      <c r="D33" s="11">
        <f t="shared" si="0"/>
        <v>0</v>
      </c>
      <c r="E33" s="12"/>
    </row>
    <row r="34" spans="1:5" ht="12.75">
      <c r="A34" s="10" t="s">
        <v>36</v>
      </c>
      <c r="B34" s="11">
        <v>1044.28</v>
      </c>
      <c r="C34" s="11">
        <v>1300</v>
      </c>
      <c r="D34" s="11">
        <f t="shared" si="0"/>
        <v>-255.72000000000003</v>
      </c>
      <c r="E34" s="12">
        <f t="shared" si="1"/>
        <v>0.8032923076923076</v>
      </c>
    </row>
    <row r="35" spans="1:5" ht="12.75">
      <c r="A35" s="8" t="s">
        <v>37</v>
      </c>
      <c r="B35" s="14">
        <f>SUM(B24:B34)</f>
        <v>10826.79</v>
      </c>
      <c r="C35" s="14">
        <f>SUM(C24:C34)</f>
        <v>16402</v>
      </c>
      <c r="D35" s="14">
        <f t="shared" si="0"/>
        <v>-5575.209999999999</v>
      </c>
      <c r="E35" s="12">
        <f t="shared" si="1"/>
        <v>0.660089623216681</v>
      </c>
    </row>
    <row r="36" spans="1:5" ht="12.75">
      <c r="A36" s="8" t="s">
        <v>38</v>
      </c>
      <c r="B36" s="11"/>
      <c r="C36" s="11"/>
      <c r="D36" s="11"/>
      <c r="E36" s="12"/>
    </row>
    <row r="37" spans="1:5" ht="12.75">
      <c r="A37" s="10" t="s">
        <v>39</v>
      </c>
      <c r="B37" s="11">
        <v>736</v>
      </c>
      <c r="C37" s="11">
        <v>1457</v>
      </c>
      <c r="D37" s="11">
        <f t="shared" si="0"/>
        <v>-721</v>
      </c>
      <c r="E37" s="12">
        <f t="shared" si="1"/>
        <v>0.5051475634866164</v>
      </c>
    </row>
    <row r="38" spans="1:5" ht="12.75">
      <c r="A38" s="10" t="s">
        <v>40</v>
      </c>
      <c r="B38" s="11">
        <v>0</v>
      </c>
      <c r="C38" s="11">
        <v>10</v>
      </c>
      <c r="D38" s="11">
        <f t="shared" si="0"/>
        <v>-10</v>
      </c>
      <c r="E38" s="12">
        <f t="shared" si="1"/>
        <v>0</v>
      </c>
    </row>
    <row r="39" spans="1:5" ht="12.75">
      <c r="A39" s="10" t="s">
        <v>41</v>
      </c>
      <c r="B39" s="11">
        <v>0</v>
      </c>
      <c r="C39" s="11">
        <v>131</v>
      </c>
      <c r="D39" s="11">
        <f t="shared" si="0"/>
        <v>-131</v>
      </c>
      <c r="E39" s="12">
        <f t="shared" si="1"/>
        <v>0</v>
      </c>
    </row>
    <row r="40" spans="1:5" ht="12.75">
      <c r="A40" s="10" t="s">
        <v>42</v>
      </c>
      <c r="B40" s="11">
        <v>0</v>
      </c>
      <c r="C40" s="11">
        <v>270</v>
      </c>
      <c r="D40" s="11">
        <f t="shared" si="0"/>
        <v>-270</v>
      </c>
      <c r="E40" s="12">
        <f t="shared" si="1"/>
        <v>0</v>
      </c>
    </row>
    <row r="41" spans="1:5" ht="12.75">
      <c r="A41" s="10" t="s">
        <v>43</v>
      </c>
      <c r="B41" s="11">
        <v>0</v>
      </c>
      <c r="C41" s="11">
        <v>57</v>
      </c>
      <c r="D41" s="11">
        <f t="shared" si="0"/>
        <v>-57</v>
      </c>
      <c r="E41" s="12">
        <f t="shared" si="1"/>
        <v>0</v>
      </c>
    </row>
    <row r="42" spans="1:5" ht="12.75">
      <c r="A42" s="10" t="s">
        <v>44</v>
      </c>
      <c r="B42" s="11">
        <v>50</v>
      </c>
      <c r="C42" s="11">
        <v>50</v>
      </c>
      <c r="D42" s="11">
        <f t="shared" si="0"/>
        <v>0</v>
      </c>
      <c r="E42" s="12">
        <f t="shared" si="1"/>
        <v>1</v>
      </c>
    </row>
    <row r="43" spans="1:5" ht="12.75">
      <c r="A43" s="10" t="s">
        <v>45</v>
      </c>
      <c r="B43" s="11">
        <v>260</v>
      </c>
      <c r="C43" s="11">
        <v>260</v>
      </c>
      <c r="D43" s="11">
        <f t="shared" si="0"/>
        <v>0</v>
      </c>
      <c r="E43" s="12">
        <f t="shared" si="1"/>
        <v>1</v>
      </c>
    </row>
    <row r="44" spans="1:5" ht="12.75">
      <c r="A44" s="10" t="s">
        <v>46</v>
      </c>
      <c r="B44" s="11">
        <v>3215</v>
      </c>
      <c r="C44" s="11">
        <v>5516</v>
      </c>
      <c r="D44" s="11">
        <f t="shared" si="0"/>
        <v>-2301</v>
      </c>
      <c r="E44" s="12">
        <f t="shared" si="1"/>
        <v>0.5828498912255258</v>
      </c>
    </row>
    <row r="45" spans="1:5" ht="12.75">
      <c r="A45" s="10" t="s">
        <v>47</v>
      </c>
      <c r="B45" s="11">
        <v>100</v>
      </c>
      <c r="C45" s="11">
        <v>100</v>
      </c>
      <c r="D45" s="11">
        <f t="shared" si="0"/>
        <v>0</v>
      </c>
      <c r="E45" s="12">
        <f t="shared" si="1"/>
        <v>1</v>
      </c>
    </row>
    <row r="46" spans="1:5" ht="12.75">
      <c r="A46" s="10" t="s">
        <v>48</v>
      </c>
      <c r="B46" s="11">
        <v>0</v>
      </c>
      <c r="C46" s="11">
        <v>50</v>
      </c>
      <c r="D46" s="11">
        <f t="shared" si="0"/>
        <v>-50</v>
      </c>
      <c r="E46" s="12">
        <f t="shared" si="1"/>
        <v>0</v>
      </c>
    </row>
    <row r="47" spans="1:5" ht="12.75">
      <c r="A47" s="10" t="s">
        <v>49</v>
      </c>
      <c r="B47" s="11">
        <v>0</v>
      </c>
      <c r="C47" s="11">
        <v>208</v>
      </c>
      <c r="D47" s="11">
        <f t="shared" si="0"/>
        <v>-208</v>
      </c>
      <c r="E47" s="12">
        <f t="shared" si="1"/>
        <v>0</v>
      </c>
    </row>
    <row r="48" spans="1:5" ht="12.75">
      <c r="A48" s="8" t="s">
        <v>50</v>
      </c>
      <c r="B48" s="16">
        <f>SUM(B37:B47)</f>
        <v>4361</v>
      </c>
      <c r="C48" s="16">
        <f>SUM(C37:C47)</f>
        <v>8109</v>
      </c>
      <c r="D48" s="16">
        <f t="shared" si="0"/>
        <v>-3748</v>
      </c>
      <c r="E48" s="12">
        <f t="shared" si="1"/>
        <v>0.5377975089406832</v>
      </c>
    </row>
    <row r="49" spans="1:5" ht="12.75">
      <c r="A49" s="8" t="s">
        <v>51</v>
      </c>
      <c r="B49" s="17">
        <f>SUM(B22,B35,B48)</f>
        <v>15736.18</v>
      </c>
      <c r="C49" s="17">
        <f>SUM(C22,C35,C48)</f>
        <v>26216</v>
      </c>
      <c r="D49" s="17">
        <f t="shared" si="0"/>
        <v>-10479.82</v>
      </c>
      <c r="E49" s="18">
        <f t="shared" si="1"/>
        <v>0.6002509917607568</v>
      </c>
    </row>
    <row r="50" spans="1:5" ht="12.75">
      <c r="A50" s="8" t="s">
        <v>52</v>
      </c>
      <c r="B50" s="19">
        <f>B9-B49</f>
        <v>2475.5899999999965</v>
      </c>
      <c r="C50" s="20"/>
      <c r="D50" s="21">
        <f>D49-D9</f>
        <v>-2475.5899999999965</v>
      </c>
      <c r="E50" s="22"/>
    </row>
    <row r="52" ht="12.75">
      <c r="A52" s="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zoomScale="171" zoomScaleNormal="171" workbookViewId="0" topLeftCell="A1">
      <selection activeCell="A1" sqref="A1"/>
    </sheetView>
  </sheetViews>
  <sheetFormatPr defaultColWidth="9.140625" defaultRowHeight="12.75"/>
  <cols>
    <col min="1" max="1" width="31.140625" style="24" customWidth="1"/>
    <col min="2" max="2" width="19.140625" style="24" customWidth="1"/>
    <col min="3" max="16384" width="9.140625" style="24" customWidth="1"/>
  </cols>
  <sheetData>
    <row r="1" spans="1:2" s="25" customFormat="1" ht="12.75">
      <c r="A1" s="25" t="s">
        <v>54</v>
      </c>
      <c r="B1" s="25" t="s">
        <v>55</v>
      </c>
    </row>
    <row r="2" spans="1:2" ht="12.75">
      <c r="A2" s="24" t="s">
        <v>56</v>
      </c>
      <c r="B2" s="26"/>
    </row>
    <row r="3" spans="1:2" ht="12.75">
      <c r="A3" s="24" t="s">
        <v>57</v>
      </c>
      <c r="B3" s="26"/>
    </row>
    <row r="4" spans="1:2" ht="12.75">
      <c r="A4" s="24" t="s">
        <v>58</v>
      </c>
      <c r="B4" s="26"/>
    </row>
    <row r="5" spans="1:2" ht="12.75">
      <c r="A5" s="24" t="s">
        <v>59</v>
      </c>
      <c r="B5" s="27">
        <v>9595.78</v>
      </c>
    </row>
    <row r="6" spans="1:2" ht="12.75">
      <c r="A6" s="24" t="s">
        <v>60</v>
      </c>
      <c r="B6" s="27">
        <v>22580.46</v>
      </c>
    </row>
    <row r="7" spans="1:2" ht="12.75">
      <c r="A7" s="24" t="s">
        <v>61</v>
      </c>
      <c r="B7" s="27">
        <f>SUM(B5:B6)</f>
        <v>32176.239999999998</v>
      </c>
    </row>
    <row r="8" spans="1:2" ht="12.75">
      <c r="A8" s="24" t="s">
        <v>62</v>
      </c>
      <c r="B8" s="27"/>
    </row>
    <row r="9" spans="1:2" ht="12.75">
      <c r="A9" s="24" t="s">
        <v>63</v>
      </c>
      <c r="B9" s="27">
        <v>1579.42</v>
      </c>
    </row>
    <row r="10" spans="1:2" ht="12.75">
      <c r="A10" s="24" t="s">
        <v>64</v>
      </c>
      <c r="B10" s="27">
        <f>SUM(B9:B9)</f>
        <v>1579.42</v>
      </c>
    </row>
    <row r="11" spans="1:2" ht="12.75">
      <c r="A11" s="28" t="s">
        <v>65</v>
      </c>
      <c r="B11" s="29">
        <f>SUM(B7,B10)</f>
        <v>33755.659999999996</v>
      </c>
    </row>
    <row r="12" spans="1:2" ht="12.75">
      <c r="A12" s="24" t="s">
        <v>66</v>
      </c>
      <c r="B12" s="27"/>
    </row>
    <row r="13" spans="1:2" ht="12.75">
      <c r="A13" s="24" t="s">
        <v>67</v>
      </c>
      <c r="B13" s="27">
        <v>466454.97</v>
      </c>
    </row>
    <row r="14" spans="1:2" ht="12.75">
      <c r="A14" s="24" t="s">
        <v>68</v>
      </c>
      <c r="B14" s="27">
        <v>50000</v>
      </c>
    </row>
    <row r="15" spans="1:2" ht="12.75">
      <c r="A15" s="28" t="s">
        <v>69</v>
      </c>
      <c r="B15" s="29">
        <f>SUM(B13:B14)</f>
        <v>516454.97</v>
      </c>
    </row>
    <row r="16" spans="1:2" ht="12.75">
      <c r="A16" s="24" t="s">
        <v>70</v>
      </c>
      <c r="B16" s="27"/>
    </row>
    <row r="17" spans="1:2" ht="12.75">
      <c r="A17" s="24" t="s">
        <v>71</v>
      </c>
      <c r="B17" s="27"/>
    </row>
    <row r="18" spans="1:2" ht="12.75">
      <c r="A18" s="24" t="s">
        <v>72</v>
      </c>
      <c r="B18" s="27">
        <v>1000</v>
      </c>
    </row>
    <row r="19" spans="1:2" ht="12.75">
      <c r="A19" s="24" t="s">
        <v>73</v>
      </c>
      <c r="B19" s="27">
        <v>2103.17</v>
      </c>
    </row>
    <row r="20" spans="1:2" ht="12.75">
      <c r="A20" s="24" t="s">
        <v>74</v>
      </c>
      <c r="B20" s="27">
        <v>1061.93</v>
      </c>
    </row>
    <row r="21" spans="1:2" ht="12.75">
      <c r="A21" s="24" t="s">
        <v>75</v>
      </c>
      <c r="B21" s="27">
        <v>1094.32</v>
      </c>
    </row>
    <row r="22" spans="1:2" ht="12.75">
      <c r="A22" s="24" t="s">
        <v>76</v>
      </c>
      <c r="B22" s="27">
        <v>1041.02</v>
      </c>
    </row>
    <row r="23" spans="1:2" ht="12.75">
      <c r="A23" s="24" t="s">
        <v>77</v>
      </c>
      <c r="B23" s="27">
        <v>1061.59</v>
      </c>
    </row>
    <row r="24" spans="1:2" ht="12.75">
      <c r="A24" s="24" t="s">
        <v>78</v>
      </c>
      <c r="B24" s="27">
        <v>1103.17</v>
      </c>
    </row>
    <row r="25" spans="1:2" ht="12.75">
      <c r="A25" s="24" t="s">
        <v>79</v>
      </c>
      <c r="B25" s="27">
        <v>2020</v>
      </c>
    </row>
    <row r="26" spans="1:2" ht="12.75">
      <c r="A26" s="24" t="s">
        <v>80</v>
      </c>
      <c r="B26" s="27">
        <f>SUM(B18:B25)</f>
        <v>10485.2</v>
      </c>
    </row>
    <row r="27" spans="1:2" ht="12.75">
      <c r="A27" s="28" t="s">
        <v>81</v>
      </c>
      <c r="B27" s="29">
        <f>SUM(B26:B26)</f>
        <v>10485.2</v>
      </c>
    </row>
    <row r="28" spans="1:2" ht="12.75">
      <c r="A28" s="28" t="s">
        <v>82</v>
      </c>
      <c r="B28" s="30">
        <f>SUM(B11,B15,B27)</f>
        <v>560695.83</v>
      </c>
    </row>
    <row r="29" spans="1:2" ht="12.75">
      <c r="A29" s="28"/>
      <c r="B29" s="31"/>
    </row>
    <row r="30" spans="1:2" ht="12.75">
      <c r="A30" s="24" t="s">
        <v>83</v>
      </c>
      <c r="B30" s="27"/>
    </row>
    <row r="31" spans="1:2" ht="12.75">
      <c r="A31" s="24" t="s">
        <v>84</v>
      </c>
      <c r="B31" s="27"/>
    </row>
    <row r="32" spans="1:2" ht="12.75">
      <c r="A32" s="24" t="s">
        <v>85</v>
      </c>
      <c r="B32" s="27"/>
    </row>
    <row r="33" spans="1:2" ht="12.75">
      <c r="A33" s="24" t="s">
        <v>86</v>
      </c>
      <c r="B33" s="27"/>
    </row>
    <row r="34" spans="1:2" ht="12.75">
      <c r="A34" s="24" t="s">
        <v>87</v>
      </c>
      <c r="B34" s="27">
        <v>525.49</v>
      </c>
    </row>
    <row r="35" spans="1:2" ht="12.75">
      <c r="A35" s="24" t="s">
        <v>88</v>
      </c>
      <c r="B35" s="27">
        <v>1000</v>
      </c>
    </row>
    <row r="36" spans="1:2" ht="12.75">
      <c r="A36" s="24" t="s">
        <v>89</v>
      </c>
      <c r="B36" s="27">
        <v>3000</v>
      </c>
    </row>
    <row r="37" spans="1:2" ht="12.75">
      <c r="A37" s="24" t="s">
        <v>90</v>
      </c>
      <c r="B37" s="27">
        <v>1225</v>
      </c>
    </row>
    <row r="38" spans="1:2" ht="12.75">
      <c r="A38" s="24" t="s">
        <v>91</v>
      </c>
      <c r="B38" s="27"/>
    </row>
    <row r="39" spans="1:2" ht="12.75">
      <c r="A39" s="24" t="s">
        <v>92</v>
      </c>
      <c r="B39" s="27">
        <v>840.52</v>
      </c>
    </row>
    <row r="40" spans="1:2" ht="12.75">
      <c r="A40" s="24" t="s">
        <v>93</v>
      </c>
      <c r="B40" s="27">
        <v>1800</v>
      </c>
    </row>
    <row r="41" spans="1:2" ht="12.75">
      <c r="A41" s="28" t="s">
        <v>94</v>
      </c>
      <c r="B41" s="31">
        <v>2640.52</v>
      </c>
    </row>
    <row r="42" spans="1:2" ht="12.75">
      <c r="A42" s="28" t="s">
        <v>95</v>
      </c>
      <c r="B42" s="32">
        <f>SUM(B34:B37,B41)</f>
        <v>8391.01</v>
      </c>
    </row>
    <row r="43" spans="1:2" ht="12.75">
      <c r="A43" s="24" t="s">
        <v>96</v>
      </c>
      <c r="B43" s="27"/>
    </row>
    <row r="44" spans="1:2" ht="12.75">
      <c r="A44" s="24" t="s">
        <v>97</v>
      </c>
      <c r="B44" s="27">
        <v>24331.56</v>
      </c>
    </row>
    <row r="45" spans="1:2" ht="12.75">
      <c r="A45" s="24" t="s">
        <v>98</v>
      </c>
      <c r="B45" s="27">
        <v>29104.81</v>
      </c>
    </row>
    <row r="46" spans="1:2" ht="12.75">
      <c r="A46" s="28" t="s">
        <v>99</v>
      </c>
      <c r="B46" s="31">
        <f>SUM(B44:B45)</f>
        <v>53436.37</v>
      </c>
    </row>
    <row r="47" spans="1:2" ht="12.75">
      <c r="A47" s="28" t="s">
        <v>100</v>
      </c>
      <c r="B47" s="29">
        <f>SUM(B42,B46)</f>
        <v>61827.380000000005</v>
      </c>
    </row>
    <row r="48" spans="1:2" ht="12.75">
      <c r="A48" s="24" t="s">
        <v>101</v>
      </c>
      <c r="B48" s="27"/>
    </row>
    <row r="49" spans="1:2" ht="12.75">
      <c r="A49" s="28" t="s">
        <v>102</v>
      </c>
      <c r="B49" s="29">
        <v>498868.45</v>
      </c>
    </row>
    <row r="50" spans="1:2" ht="12.75">
      <c r="A50" s="28" t="s">
        <v>103</v>
      </c>
      <c r="B50" s="30">
        <f>SUM(B47,B49)</f>
        <v>560695.8300000001</v>
      </c>
    </row>
    <row r="51" ht="12.75">
      <c r="B51" s="27"/>
    </row>
    <row r="52" ht="12.75">
      <c r="B52" s="27"/>
    </row>
    <row r="53" spans="1:2" ht="12.75">
      <c r="A53" s="28" t="s">
        <v>104</v>
      </c>
      <c r="B53" s="27"/>
    </row>
    <row r="54" spans="1:2" ht="12.75">
      <c r="A54" s="24" t="s">
        <v>65</v>
      </c>
      <c r="B54" s="27">
        <f>B11</f>
        <v>33755.659999999996</v>
      </c>
    </row>
    <row r="55" spans="1:2" ht="12.75">
      <c r="A55" s="24" t="s">
        <v>105</v>
      </c>
      <c r="B55" s="27">
        <f>B26</f>
        <v>10485.2</v>
      </c>
    </row>
    <row r="56" spans="1:2" ht="12.75">
      <c r="A56" s="24" t="s">
        <v>106</v>
      </c>
      <c r="B56" s="27">
        <f>-B42</f>
        <v>-8391.01</v>
      </c>
    </row>
    <row r="57" spans="1:2" ht="12.75">
      <c r="A57" s="24" t="s">
        <v>107</v>
      </c>
      <c r="B57" s="27">
        <f>-B45</f>
        <v>-29104.81</v>
      </c>
    </row>
    <row r="58" spans="1:2" ht="12.75">
      <c r="A58" s="28" t="s">
        <v>108</v>
      </c>
      <c r="B58" s="30">
        <f>SUM(B54:B57)</f>
        <v>6745.039999999994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Barker</dc:creator>
  <cp:keywords/>
  <dc:description/>
  <cp:lastModifiedBy>Mark Barker</cp:lastModifiedBy>
  <cp:lastPrinted>2018-02-14T02:42:06Z</cp:lastPrinted>
  <dcterms:created xsi:type="dcterms:W3CDTF">2018-02-12T22:11:50Z</dcterms:created>
  <dcterms:modified xsi:type="dcterms:W3CDTF">2018-02-20T22:18:37Z</dcterms:modified>
  <cp:category/>
  <cp:version/>
  <cp:contentType/>
  <cp:contentStatus/>
  <cp:revision>10</cp:revision>
</cp:coreProperties>
</file>